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inny\Documents\"/>
    </mc:Choice>
  </mc:AlternateContent>
  <bookViews>
    <workbookView xWindow="0" yWindow="0" windowWidth="20490" windowHeight="7755" activeTab="1"/>
  </bookViews>
  <sheets>
    <sheet name="INSTRUCTIONS" sheetId="5" r:id="rId1"/>
    <sheet name="Unit Sales" sheetId="1" r:id="rId2"/>
    <sheet name="Labor Data" sheetId="2" r:id="rId3"/>
    <sheet name="Quality Data" sheetId="3" r:id="rId4"/>
    <sheet name="Location Data" sheetId="4" r:id="rId5"/>
  </sheets>
  <definedNames>
    <definedName name="_xlcn.WorksheetConnection_QualityDataB4M161" hidden="1">'Quality Data'!$B$4:$M$16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Quality Data!$B$4:$M$16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4" l="1"/>
  <c r="E18" i="4"/>
  <c r="F17" i="4"/>
  <c r="E17" i="4"/>
  <c r="O4" i="3"/>
  <c r="H19" i="1"/>
  <c r="H18" i="1"/>
  <c r="H17" i="1"/>
  <c r="H16" i="1"/>
  <c r="H15" i="1"/>
  <c r="H14" i="1"/>
  <c r="H13" i="1"/>
  <c r="H12" i="1"/>
  <c r="H11" i="1"/>
  <c r="H10" i="1"/>
  <c r="H9" i="1"/>
  <c r="H8" i="1"/>
  <c r="C21" i="1"/>
  <c r="C20" i="1"/>
  <c r="G12" i="1"/>
  <c r="G19" i="1"/>
  <c r="G18" i="1"/>
  <c r="G17" i="1"/>
  <c r="G16" i="1"/>
  <c r="G15" i="1"/>
  <c r="G14" i="1"/>
  <c r="G13" i="1"/>
  <c r="G11" i="1"/>
  <c r="G10" i="1"/>
  <c r="G9" i="1"/>
  <c r="G8" i="1"/>
  <c r="D14" i="4"/>
  <c r="J16" i="2"/>
  <c r="J15" i="2"/>
  <c r="J13" i="2"/>
  <c r="J5" i="2"/>
  <c r="J12" i="2"/>
  <c r="J11" i="2"/>
  <c r="J10" i="2"/>
  <c r="J9" i="2"/>
  <c r="J8" i="2"/>
  <c r="J7" i="2"/>
  <c r="J14" i="2"/>
  <c r="K14" i="2"/>
  <c r="K10" i="2"/>
  <c r="K9" i="2"/>
  <c r="K8" i="2"/>
  <c r="K7" i="2"/>
  <c r="K6" i="2"/>
  <c r="K5" i="2"/>
  <c r="J6" i="2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connections.xml><?xml version="1.0" encoding="utf-8"?>
<connections xmlns="http://schemas.openxmlformats.org/spreadsheetml/2006/main">
  <connection id="1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Quality Data!$B$4:$M$16" type="102" refreshedVersion="6" minRefreshableVersion="5">
    <extLst>
      <ext xmlns:x15="http://schemas.microsoft.com/office/spreadsheetml/2010/11/main" uri="{DE250136-89BD-433C-8126-D09CA5730AF9}">
        <x15:connection id="Range">
          <x15:rangePr sourceName="_xlcn.WorksheetConnection_QualityDataB4M161"/>
        </x15:connection>
      </ext>
    </extLst>
  </connection>
</connections>
</file>

<file path=xl/sharedStrings.xml><?xml version="1.0" encoding="utf-8"?>
<sst xmlns="http://schemas.openxmlformats.org/spreadsheetml/2006/main" count="98" uniqueCount="76">
  <si>
    <t>Historical Unit Sales by Month</t>
  </si>
  <si>
    <t>YEAR</t>
  </si>
  <si>
    <t>MONTH</t>
  </si>
  <si>
    <t>UNITS SOLD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</si>
  <si>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</si>
  <si>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</si>
  <si>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</si>
  <si>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</si>
  <si>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</si>
  <si>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</si>
  <si>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</si>
  <si>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</si>
  <si>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</si>
  <si>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</si>
  <si>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</si>
  <si>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</si>
  <si>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Unit Selling Price:</t>
  </si>
  <si>
    <t>CUSTOMER REASON:</t>
  </si>
  <si>
    <t>Jan</t>
  </si>
  <si>
    <t>Feb</t>
  </si>
  <si>
    <t xml:space="preserve"> May </t>
  </si>
  <si>
    <t xml:space="preserve">June </t>
  </si>
  <si>
    <t>Aug</t>
  </si>
  <si>
    <t>Unit stopped working</t>
  </si>
  <si>
    <t>Unit making loud bothersome noises</t>
  </si>
  <si>
    <t>Roofing leak near unit installation</t>
  </si>
  <si>
    <t>Unit has burning smell</t>
  </si>
  <si>
    <t>Unit cooling too much</t>
  </si>
  <si>
    <t>Unit cooling too little</t>
  </si>
  <si>
    <t>Unit heating too much</t>
  </si>
  <si>
    <t>Unit heating too little</t>
  </si>
  <si>
    <t>Fan running when heat or cooling turned off</t>
  </si>
  <si>
    <t>Equipment/parts left at site</t>
  </si>
  <si>
    <t>Customer questions regarding thermostat controls</t>
  </si>
  <si>
    <t>Question regarding warranty</t>
  </si>
  <si>
    <t>Other</t>
  </si>
  <si>
    <t>Sep</t>
  </si>
  <si>
    <t>AVE. Hourly Rate</t>
  </si>
  <si>
    <t>AVE Hourly Rate</t>
  </si>
  <si>
    <t>Major Client Accounts</t>
  </si>
  <si>
    <t>GPS X-Coordinates</t>
  </si>
  <si>
    <t>GPS Y-Coordinates</t>
  </si>
  <si>
    <t>Major Account Locations in Relation to Warehouse Choices</t>
  </si>
  <si>
    <t>Rickenbacker DFS</t>
  </si>
  <si>
    <t>Delaware County Dist</t>
  </si>
  <si>
    <t>Columbus Brewing</t>
  </si>
  <si>
    <t>Pepsi Cola Bottlers</t>
  </si>
  <si>
    <t>McGraw Hill Dist Ctr</t>
  </si>
  <si>
    <t>Marysville Honda Plant</t>
  </si>
  <si>
    <t>Worthington Industries</t>
  </si>
  <si>
    <t>United Parcel Service</t>
  </si>
  <si>
    <t>DHL Supply Chain</t>
  </si>
  <si>
    <t>Cardinal Health Dist</t>
  </si>
  <si>
    <t>Current Warehouse Coordinates</t>
  </si>
  <si>
    <t>Average Number of Service Calls Per Year</t>
  </si>
  <si>
    <t>Delaware Facility</t>
  </si>
  <si>
    <t>Hillard Facility</t>
  </si>
  <si>
    <t xml:space="preserve">2018 Labor Data - Number of Employees, Hours Worked &amp; Hourly Rate </t>
  </si>
  <si>
    <t>HOURS Worked PER Employee PER MONTH</t>
  </si>
  <si>
    <t>Number of Part Time Employees</t>
  </si>
  <si>
    <t>Number of Full Time Employees</t>
  </si>
  <si>
    <r>
      <rPr>
        <b/>
        <sz val="11"/>
        <color theme="1"/>
        <rFont val="Calibri"/>
        <family val="2"/>
        <scheme val="minor"/>
      </rPr>
      <t>2018 Quality DATA:</t>
    </r>
    <r>
      <rPr>
        <sz val="11"/>
        <color theme="1"/>
        <rFont val="Calibri"/>
        <family val="2"/>
        <scheme val="minor"/>
      </rPr>
      <t xml:space="preserve"> Number of times customers called back within 60 days citing problems with their installation.</t>
    </r>
  </si>
  <si>
    <t>Hour Worked PER Employee PER MONTH</t>
  </si>
  <si>
    <t>Potential New Location Coordinates:</t>
  </si>
  <si>
    <t>3-period average</t>
  </si>
  <si>
    <t>Revenue Dollars Earned per Labor Dollar Month(Fulltime)</t>
  </si>
  <si>
    <t>Revenue Dollars Earned per labor dollar month(partial)</t>
  </si>
  <si>
    <t>Total</t>
  </si>
  <si>
    <t xml:space="preserve">Total </t>
  </si>
  <si>
    <t>Exponential soothing</t>
  </si>
  <si>
    <t>Mean absolute deviation</t>
  </si>
  <si>
    <t>alpha</t>
  </si>
  <si>
    <t>Mean</t>
  </si>
  <si>
    <t>Cumulative Total</t>
  </si>
  <si>
    <t>X0</t>
  </si>
  <si>
    <t>Y0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</si>
</sst>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wrapText="1"/>
    </xf>
    <xf numFmtId="44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/>
    <xf numFmtId="0" fontId="3" fillId="0" borderId="0" xfId="0" applyFont="1"/>
    <xf numFmtId="0" fontId="5" fillId="0" borderId="0" xfId="0" applyFont="1"/>
    <xf numFmtId="0" fontId="0" fillId="4" borderId="0" xfId="0" applyFill="1"/>
    <xf numFmtId="10" fontId="0" fillId="0" borderId="0" xfId="2" applyNumberFormat="1" applyFont="1"/>
    <xf numFmtId="10" fontId="2" fillId="0" borderId="0" xfId="2" applyNumberFormat="1" applyFont="1"/>
    <xf numFmtId="0" fontId="2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wrapText="1"/>
    </xf>
    <xf numFmtId="0" fontId="4" fillId="3" borderId="3" xfId="0" applyFont="1" applyFill="1" applyBorder="1"/>
    <xf numFmtId="0" fontId="4" fillId="3" borderId="4" xfId="0" applyFont="1" applyFill="1" applyBorder="1"/>
    <xf numFmtId="0" fontId="0" fillId="0" borderId="0" xfId="0" applyFont="1"/>
    <xf numFmtId="0" fontId="0" fillId="0" borderId="0" xfId="0" applyAlignment="1">
      <alignment horizontal="left"/>
    </xf>
    <xf numFmtId="11" fontId="2" fillId="0" borderId="0" xfId="0" applyNumberFormat="1" applyFont="1"/>
    <xf numFmtId="2" fontId="0" fillId="0" borderId="0" xfId="0" applyNumberFormat="1"/>
    <xf numFmtId="2" fontId="0" fillId="0" borderId="0" xfId="2" applyNumberFormat="1" applyFont="1"/>
    <xf numFmtId="0" fontId="0" fillId="0" borderId="0" xfId="2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powerPivotData" Target="model/item.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356933508311459"/>
          <c:y val="0.3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'Quality Data'!$A$4</c:f>
              <c:strCache>
                <c:ptCount val="1"/>
                <c:pt idx="0">
                  <c:v>Unit stopped working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Data'!$B$4:$O$4</c:f>
              <c:numCache>
                <c:formatCode>General</c:formatCode>
                <c:ptCount val="1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5</c:v>
                </c:pt>
                <c:pt idx="12">
                  <c:v>11</c:v>
                </c:pt>
                <c:pt idx="13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61D-44E0-BC00-FFE91E57FCD0}"/>
            </c:ext>
          </c:extLst>
        </c:ser>
        <c:ser>
          <c:idx val="1"/>
          <c:order val="1"/>
          <c:tx>
            <c:strRef>
              <c:f>'Quality Data'!$A$5</c:f>
              <c:strCache>
                <c:ptCount val="1"/>
                <c:pt idx="0">
                  <c:v>Unit making loud bothersome noises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Data'!$B$5:$O$5</c:f>
              <c:numCache>
                <c:formatCode>General</c:formatCode>
                <c:ptCount val="14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13</c:v>
                </c:pt>
                <c:pt idx="13">
                  <c:v>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61D-44E0-BC00-FFE91E57FCD0}"/>
            </c:ext>
          </c:extLst>
        </c:ser>
        <c:ser>
          <c:idx val="2"/>
          <c:order val="2"/>
          <c:tx>
            <c:strRef>
              <c:f>'Quality Data'!$A$6</c:f>
              <c:strCache>
                <c:ptCount val="1"/>
                <c:pt idx="0">
                  <c:v>Equipment/parts left at site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Data'!$B$6:$O$6</c:f>
              <c:numCache>
                <c:formatCode>General</c:formatCode>
                <c:ptCount val="14"/>
                <c:pt idx="0">
                  <c:v>9</c:v>
                </c:pt>
                <c:pt idx="1">
                  <c:v>5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5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5</c:v>
                </c:pt>
                <c:pt idx="10">
                  <c:v>8</c:v>
                </c:pt>
                <c:pt idx="11">
                  <c:v>12</c:v>
                </c:pt>
                <c:pt idx="12">
                  <c:v>83</c:v>
                </c:pt>
                <c:pt idx="13">
                  <c:v>107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61D-44E0-BC00-FFE91E57FCD0}"/>
            </c:ext>
          </c:extLst>
        </c:ser>
        <c:ser>
          <c:idx val="3"/>
          <c:order val="3"/>
          <c:tx>
            <c:strRef>
              <c:f>'Quality Data'!$A$7</c:f>
              <c:strCache>
                <c:ptCount val="1"/>
                <c:pt idx="0">
                  <c:v>Unit has burning smell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Data'!$B$7:$O$7</c:f>
              <c:numCache>
                <c:formatCode>General</c:formatCode>
                <c:ptCount val="14"/>
                <c:pt idx="0">
                  <c:v>15</c:v>
                </c:pt>
                <c:pt idx="1">
                  <c:v>11</c:v>
                </c:pt>
                <c:pt idx="2">
                  <c:v>16</c:v>
                </c:pt>
                <c:pt idx="3">
                  <c:v>8</c:v>
                </c:pt>
                <c:pt idx="4">
                  <c:v>9</c:v>
                </c:pt>
                <c:pt idx="5">
                  <c:v>7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18</c:v>
                </c:pt>
                <c:pt idx="10">
                  <c:v>16</c:v>
                </c:pt>
                <c:pt idx="11">
                  <c:v>18</c:v>
                </c:pt>
                <c:pt idx="12">
                  <c:v>125</c:v>
                </c:pt>
                <c:pt idx="13">
                  <c:v>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61D-44E0-BC00-FFE91E57FCD0}"/>
            </c:ext>
          </c:extLst>
        </c:ser>
        <c:ser>
          <c:idx val="4"/>
          <c:order val="4"/>
          <c:tx>
            <c:strRef>
              <c:f>'Quality Data'!$A$8</c:f>
              <c:strCache>
                <c:ptCount val="1"/>
                <c:pt idx="0">
                  <c:v>Unit cooling too much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Data'!$B$8:$O$8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234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61D-44E0-BC00-FFE91E57FCD0}"/>
            </c:ext>
          </c:extLst>
        </c:ser>
        <c:ser>
          <c:idx val="5"/>
          <c:order val="5"/>
          <c:tx>
            <c:strRef>
              <c:f>'Quality Data'!$A$9</c:f>
              <c:strCache>
                <c:ptCount val="1"/>
                <c:pt idx="0">
                  <c:v>Unit cooling too little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Data'!$B$9:$O$9</c:f>
              <c:numCache>
                <c:formatCode>General</c:formatCode>
                <c:ptCount val="1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4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18</c:v>
                </c:pt>
                <c:pt idx="13">
                  <c:v>252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61D-44E0-BC00-FFE91E57FCD0}"/>
            </c:ext>
          </c:extLst>
        </c:ser>
        <c:ser>
          <c:idx val="6"/>
          <c:order val="6"/>
          <c:tx>
            <c:strRef>
              <c:f>'Quality Data'!$A$10</c:f>
              <c:strCache>
                <c:ptCount val="1"/>
                <c:pt idx="0">
                  <c:v>Unit heating too much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Data'!$B$10:$O$10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3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  <c:pt idx="12">
                  <c:v>19</c:v>
                </c:pt>
                <c:pt idx="13">
                  <c:v>271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61D-44E0-BC00-FFE91E57FCD0}"/>
            </c:ext>
          </c:extLst>
        </c:ser>
        <c:ser>
          <c:idx val="7"/>
          <c:order val="7"/>
          <c:tx>
            <c:strRef>
              <c:f>'Quality Data'!$A$11</c:f>
              <c:strCache>
                <c:ptCount val="1"/>
                <c:pt idx="0">
                  <c:v>Unit heating too little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Data'!$B$11:$O$11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5</c:v>
                </c:pt>
                <c:pt idx="11">
                  <c:v>8</c:v>
                </c:pt>
                <c:pt idx="12">
                  <c:v>18</c:v>
                </c:pt>
                <c:pt idx="13">
                  <c:v>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61D-44E0-BC00-FFE91E57FCD0}"/>
            </c:ext>
          </c:extLst>
        </c:ser>
        <c:ser>
          <c:idx val="8"/>
          <c:order val="8"/>
          <c:tx>
            <c:strRef>
              <c:f>'Quality Data'!$A$12</c:f>
              <c:strCache>
                <c:ptCount val="1"/>
                <c:pt idx="0">
                  <c:v>Fan running when heat or cooling turned off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Data'!$B$12:$O$12</c:f>
              <c:numCache>
                <c:formatCode>General</c:formatCode>
                <c:ptCount val="1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9</c:v>
                </c:pt>
                <c:pt idx="13">
                  <c:v>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61D-44E0-BC00-FFE91E57FCD0}"/>
            </c:ext>
          </c:extLst>
        </c:ser>
        <c:ser>
          <c:idx val="9"/>
          <c:order val="9"/>
          <c:tx>
            <c:strRef>
              <c:f>'Quality Data'!$A$13</c:f>
              <c:strCache>
                <c:ptCount val="1"/>
                <c:pt idx="0">
                  <c:v>Customer questions regarding thermostat controls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Data'!$B$13:$O$13</c:f>
              <c:numCache>
                <c:formatCode>General</c:formatCode>
                <c:ptCount val="14"/>
                <c:pt idx="0">
                  <c:v>10</c:v>
                </c:pt>
                <c:pt idx="1">
                  <c:v>12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5</c:v>
                </c:pt>
                <c:pt idx="6">
                  <c:v>10</c:v>
                </c:pt>
                <c:pt idx="7">
                  <c:v>11</c:v>
                </c:pt>
                <c:pt idx="8">
                  <c:v>4</c:v>
                </c:pt>
                <c:pt idx="9">
                  <c:v>8</c:v>
                </c:pt>
                <c:pt idx="10">
                  <c:v>9</c:v>
                </c:pt>
                <c:pt idx="11">
                  <c:v>12</c:v>
                </c:pt>
                <c:pt idx="12">
                  <c:v>102</c:v>
                </c:pt>
                <c:pt idx="13">
                  <c:v>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61D-44E0-BC00-FFE91E57FCD0}"/>
            </c:ext>
          </c:extLst>
        </c:ser>
        <c:ser>
          <c:idx val="10"/>
          <c:order val="10"/>
          <c:tx>
            <c:strRef>
              <c:f>'Quality Data'!$A$14</c:f>
              <c:strCache>
                <c:ptCount val="1"/>
                <c:pt idx="0">
                  <c:v>Roofing leak near unit installation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Data'!$B$14:$O$14</c:f>
              <c:numCache>
                <c:formatCode>General</c:formatCode>
                <c:ptCount val="14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4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18</c:v>
                </c:pt>
                <c:pt idx="13">
                  <c:v>418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61D-44E0-BC00-FFE91E57FCD0}"/>
            </c:ext>
          </c:extLst>
        </c:ser>
        <c:ser>
          <c:idx val="11"/>
          <c:order val="11"/>
          <c:tx>
            <c:strRef>
              <c:f>'Quality Data'!$A$15</c:f>
              <c:strCache>
                <c:ptCount val="1"/>
                <c:pt idx="0">
                  <c:v>Question regarding warranty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Data'!$B$15:$O$15</c:f>
              <c:numCache>
                <c:formatCode>General</c:formatCode>
                <c:ptCount val="1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7</c:v>
                </c:pt>
                <c:pt idx="13">
                  <c:v>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61D-44E0-BC00-FFE91E57FCD0}"/>
            </c:ext>
          </c:extLst>
        </c:ser>
        <c:ser>
          <c:idx val="12"/>
          <c:order val="12"/>
          <c:tx>
            <c:strRef>
              <c:f>'Quality Data'!$A$16</c:f>
              <c:strCache>
                <c:ptCount val="1"/>
                <c:pt idx="0">
                  <c:v>Other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'Quality Data'!$B$3:$O$3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 May </c:v>
                </c:pt>
                <c:pt idx="5">
                  <c:v>June 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  <c:pt idx="13">
                  <c:v>Cumulative Total</c:v>
                </c:pt>
              </c:strCache>
            </c:strRef>
          </c:cat>
          <c:val>
            <c:numRef>
              <c:f>'Quality Data'!$B$16:$O$16</c:f>
              <c:numCache>
                <c:formatCode>General</c:formatCode>
                <c:ptCount val="1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5</c:v>
                </c:pt>
                <c:pt idx="13">
                  <c:v>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61D-44E0-BC00-FFE91E57FCD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907431904"/>
        <c:axId val="1907433536"/>
      </c:barChart>
      <c:catAx>
        <c:axId val="1907431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7433536"/>
        <c:crosses val="autoZero"/>
        <c:auto val="1"/>
        <c:lblAlgn val="ctr"/>
        <c:lblOffset val="100"/>
        <c:noMultiLvlLbl val="0"/>
      </c:catAx>
      <c:valAx>
        <c:axId val="1907433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7431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161925</xdr:rowOff>
    </xdr:from>
    <xdr:to>
      <xdr:col>21</xdr:col>
      <xdr:colOff>207924</xdr:colOff>
      <xdr:row>40</xdr:row>
      <xdr:rowOff>46711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53CBAC6-EEDF-46D0-92CB-156E4C03C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2425"/>
          <a:ext cx="13009524" cy="73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3</xdr:row>
      <xdr:rowOff>38100</xdr:rowOff>
    </xdr:from>
    <xdr:to>
      <xdr:col>10</xdr:col>
      <xdr:colOff>9525</xdr:colOff>
      <xdr:row>15</xdr:row>
      <xdr:rowOff>80962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2C1C4AD0-AB3E-4A41-B01C-9EACB809AA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9" sqref="F9"/>
    </sheetView>
  </sheetViews>
  <sheetFormatPr defaultRowHeight="15" x14ac:dyDescent="0.25"/>
  <cols>
    <col min="2" max="2" width="14.5703125" customWidth="1"/>
    <col min="3" max="3" width="13.42578125" customWidth="1"/>
    <col min="5" max="5" width="12.42578125" customWidth="1"/>
    <col min="6" max="6" width="15.85546875" customWidth="1"/>
    <col min="7" max="7" width="20" customWidth="1"/>
    <col min="8" max="8" width="22" customWidth="1"/>
    <col min="9" max="9" width="48.5703125" customWidth="1"/>
  </cols>
  <sheetData>
    <row r="1" spans="1:8" x14ac:dyDescent="0.25">
      <c r="A1" s="1" t="s">
        <v>0</v>
      </c>
      <c r="E1" s="3" t="s">
        <v>16</v>
      </c>
    </row>
    <row r="3" spans="1:8" x14ac:dyDescent="0.25">
      <c r="A3" s="2" t="s">
        <v>1</v>
      </c>
      <c r="B3" s="2" t="s">
        <v>2</v>
      </c>
      <c r="C3" s="2" t="s">
        <v>3</v>
      </c>
    </row>
    <row r="4" spans="1:8" x14ac:dyDescent="0.25">
      <c r="A4">
        <v>2017</v>
      </c>
      <c r="B4" t="s">
        <v>13</v>
      </c>
      <c r="C4">
        <v>43</v>
      </c>
    </row>
    <row r="5" spans="1:8" x14ac:dyDescent="0.25">
      <c r="A5">
        <v>2017</v>
      </c>
      <c r="B5" t="s">
        <v>14</v>
      </c>
      <c r="C5">
        <v>30</v>
      </c>
    </row>
    <row r="6" spans="1:8" x14ac:dyDescent="0.25">
      <c r="A6">
        <v>2017</v>
      </c>
      <c r="B6" t="s">
        <v>15</v>
      </c>
      <c r="C6">
        <v>22</v>
      </c>
    </row>
    <row r="7" spans="1:8" x14ac:dyDescent="0.25">
      <c r="A7" s="14"/>
      <c r="B7" s="14"/>
      <c r="C7" s="14"/>
      <c r="D7" s="14"/>
      <c r="F7" s="23" t="s">
        <v>64</v>
      </c>
      <c r="G7" s="1" t="s">
        <v>69</v>
      </c>
      <c r="H7" s="1" t="s">
        <v>70</v>
      </c>
    </row>
    <row r="8" spans="1:8" x14ac:dyDescent="0.25">
      <c r="A8">
        <v>2018</v>
      </c>
      <c r="B8" t="s">
        <v>4</v>
      </c>
      <c r="C8">
        <v>28</v>
      </c>
      <c r="F8">
        <f>(C4+C5+C6)/3</f>
        <v>31.666666666666668</v>
      </c>
      <c r="G8">
        <f>F21*C8+(1-F21)*C6</f>
        <v>22.54</v>
      </c>
      <c r="H8" s="24">
        <f>C21-C8</f>
        <v>11.583333333333336</v>
      </c>
    </row>
    <row r="9" spans="1:8" x14ac:dyDescent="0.25">
      <c r="A9">
        <v>2018</v>
      </c>
      <c r="B9" t="s">
        <v>5</v>
      </c>
      <c r="C9">
        <v>44</v>
      </c>
      <c r="F9">
        <f>(C6+C5+C8)/3</f>
        <v>26.666666666666668</v>
      </c>
      <c r="G9">
        <f>F21*C9+(1-F21)*C8</f>
        <v>29.44</v>
      </c>
      <c r="H9" s="24">
        <f>C9-C21</f>
        <v>4.4166666666666643</v>
      </c>
    </row>
    <row r="10" spans="1:8" x14ac:dyDescent="0.25">
      <c r="A10">
        <v>2018</v>
      </c>
      <c r="B10" t="s">
        <v>6</v>
      </c>
      <c r="C10">
        <v>40</v>
      </c>
      <c r="F10">
        <f>(C6+C8+C9)/3</f>
        <v>31.333333333333332</v>
      </c>
      <c r="G10">
        <f>F21*C10+(1-F21)*C9</f>
        <v>43.64</v>
      </c>
      <c r="H10" s="24">
        <f>C10-C21</f>
        <v>0.4166666666666643</v>
      </c>
    </row>
    <row r="11" spans="1:8" x14ac:dyDescent="0.25">
      <c r="A11">
        <v>2018</v>
      </c>
      <c r="B11" t="s">
        <v>7</v>
      </c>
      <c r="C11">
        <v>46</v>
      </c>
      <c r="F11">
        <f>(C9+C10+C8)/3</f>
        <v>37.333333333333336</v>
      </c>
      <c r="G11">
        <f>F21*C11+(1-F21)*C10</f>
        <v>40.54</v>
      </c>
      <c r="H11" s="24">
        <f>C11-C21</f>
        <v>6.4166666666666643</v>
      </c>
    </row>
    <row r="12" spans="1:8" x14ac:dyDescent="0.25">
      <c r="A12">
        <v>2018</v>
      </c>
      <c r="B12" t="s">
        <v>8</v>
      </c>
      <c r="C12">
        <v>39</v>
      </c>
      <c r="F12">
        <f t="shared" ref="F12:F19" si="0">(C11+C10+C9)/3</f>
        <v>43.333333333333336</v>
      </c>
      <c r="G12">
        <f>F21*C12+(1-F21)*C11</f>
        <v>45.37</v>
      </c>
      <c r="H12" s="24">
        <f>C21-C12</f>
        <v>0.5833333333333357</v>
      </c>
    </row>
    <row r="13" spans="1:8" x14ac:dyDescent="0.25">
      <c r="A13">
        <v>2018</v>
      </c>
      <c r="B13" t="s">
        <v>9</v>
      </c>
      <c r="C13">
        <v>51</v>
      </c>
      <c r="F13">
        <f t="shared" si="0"/>
        <v>41.666666666666664</v>
      </c>
      <c r="G13">
        <f>C13*F21+(1-F21)*C12</f>
        <v>40.08</v>
      </c>
      <c r="H13" s="24">
        <f>C13-C21</f>
        <v>11.416666666666664</v>
      </c>
    </row>
    <row r="14" spans="1:8" x14ac:dyDescent="0.25">
      <c r="A14">
        <v>2018</v>
      </c>
      <c r="B14" t="s">
        <v>10</v>
      </c>
      <c r="C14">
        <v>35</v>
      </c>
      <c r="F14">
        <f t="shared" si="0"/>
        <v>45.333333333333336</v>
      </c>
      <c r="G14">
        <f>F21*C14+(1-F21)*C13</f>
        <v>49.56</v>
      </c>
      <c r="H14" s="24">
        <f>C21-C14</f>
        <v>4.5833333333333357</v>
      </c>
    </row>
    <row r="15" spans="1:8" x14ac:dyDescent="0.25">
      <c r="A15">
        <v>2018</v>
      </c>
      <c r="B15" t="s">
        <v>11</v>
      </c>
      <c r="C15">
        <v>45</v>
      </c>
      <c r="F15">
        <f t="shared" si="0"/>
        <v>41.666666666666664</v>
      </c>
      <c r="G15">
        <f>F21*C15+(1-F21)*C14</f>
        <v>35.9</v>
      </c>
      <c r="H15" s="24">
        <f>C15-C21</f>
        <v>5.4166666666666643</v>
      </c>
    </row>
    <row r="16" spans="1:8" x14ac:dyDescent="0.25">
      <c r="A16">
        <v>2018</v>
      </c>
      <c r="B16" t="s">
        <v>12</v>
      </c>
      <c r="C16">
        <v>42</v>
      </c>
      <c r="F16">
        <f t="shared" si="0"/>
        <v>43.666666666666664</v>
      </c>
      <c r="G16">
        <f>F21*C16+(1-F21)*C15</f>
        <v>44.730000000000004</v>
      </c>
      <c r="H16" s="24">
        <f>C16-C21</f>
        <v>2.4166666666666643</v>
      </c>
    </row>
    <row r="17" spans="1:8" x14ac:dyDescent="0.25">
      <c r="A17">
        <v>2018</v>
      </c>
      <c r="B17" t="s">
        <v>13</v>
      </c>
      <c r="C17">
        <v>49</v>
      </c>
      <c r="F17">
        <f t="shared" si="0"/>
        <v>40.666666666666664</v>
      </c>
      <c r="G17">
        <f>C17*F21+(1-F21)*C16</f>
        <v>42.629999999999995</v>
      </c>
      <c r="H17" s="24">
        <f>C17-C21</f>
        <v>9.4166666666666643</v>
      </c>
    </row>
    <row r="18" spans="1:8" x14ac:dyDescent="0.25">
      <c r="A18">
        <v>2018</v>
      </c>
      <c r="B18" t="s">
        <v>14</v>
      </c>
      <c r="C18">
        <v>29</v>
      </c>
      <c r="F18">
        <f t="shared" si="0"/>
        <v>45.333333333333336</v>
      </c>
      <c r="G18">
        <f>C18*F21+(1-0.009)*C17</f>
        <v>51.168999999999997</v>
      </c>
      <c r="H18" s="24">
        <f>C21-C18</f>
        <v>10.583333333333336</v>
      </c>
    </row>
    <row r="19" spans="1:8" x14ac:dyDescent="0.25">
      <c r="A19">
        <v>2018</v>
      </c>
      <c r="B19" t="s">
        <v>15</v>
      </c>
      <c r="C19">
        <v>27</v>
      </c>
      <c r="F19">
        <f t="shared" si="0"/>
        <v>40</v>
      </c>
      <c r="G19">
        <f>F21*C19+(1-F21)*C18</f>
        <v>28.82</v>
      </c>
      <c r="H19" s="24">
        <f>C21-C19</f>
        <v>12.583333333333336</v>
      </c>
    </row>
    <row r="20" spans="1:8" x14ac:dyDescent="0.25">
      <c r="B20" s="1" t="s">
        <v>67</v>
      </c>
      <c r="C20">
        <f>C8+C9+C10+C11+C12+C13+C14+C15+C16+C17+C18+C19</f>
        <v>475</v>
      </c>
    </row>
    <row r="21" spans="1:8" x14ac:dyDescent="0.25">
      <c r="B21" s="1" t="s">
        <v>72</v>
      </c>
      <c r="C21">
        <f>C20/12</f>
        <v>39.583333333333336</v>
      </c>
      <c r="E21" s="3" t="s">
        <v>71</v>
      </c>
      <c r="F21" s="22">
        <v>0.09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K17" sqref="K17"/>
    </sheetView>
  </sheetViews>
  <sheetFormatPr defaultRowHeight="15" x14ac:dyDescent="0.25"/>
  <cols>
    <col min="3" max="3" width="10.7109375" style="8" customWidth="1"/>
    <col min="4" max="4" width="12.140625" customWidth="1"/>
    <col min="6" max="6" width="12.140625" style="8" customWidth="1"/>
    <col min="7" max="7" width="13" style="8" customWidth="1"/>
    <col min="8" max="8" width="10.85546875" customWidth="1"/>
    <col min="9" max="9" width="3.140625" customWidth="1"/>
    <col min="10" max="10" width="15.85546875" customWidth="1"/>
    <col min="11" max="11" width="17.85546875" customWidth="1"/>
  </cols>
  <sheetData>
    <row r="1" spans="1:11" x14ac:dyDescent="0.25">
      <c r="A1" s="1" t="s">
        <v>57</v>
      </c>
    </row>
    <row r="2" spans="1:11" x14ac:dyDescent="0.25">
      <c r="A2" s="1"/>
    </row>
    <row r="3" spans="1:11" x14ac:dyDescent="0.25">
      <c r="A3" s="1"/>
      <c r="B3" s="13"/>
    </row>
    <row r="4" spans="1:11" s="10" customFormat="1" ht="69" customHeight="1" x14ac:dyDescent="0.25">
      <c r="A4" s="9"/>
      <c r="B4" s="9"/>
      <c r="C4" s="9" t="s">
        <v>60</v>
      </c>
      <c r="D4" s="9" t="s">
        <v>58</v>
      </c>
      <c r="E4" s="9" t="s">
        <v>37</v>
      </c>
      <c r="F4" s="9" t="s">
        <v>59</v>
      </c>
      <c r="G4" s="9" t="s">
        <v>62</v>
      </c>
      <c r="H4" s="9" t="s">
        <v>38</v>
      </c>
      <c r="J4" s="10" t="s">
        <v>65</v>
      </c>
      <c r="K4" s="10" t="s">
        <v>66</v>
      </c>
    </row>
    <row r="5" spans="1:11" x14ac:dyDescent="0.25">
      <c r="A5">
        <v>2018</v>
      </c>
      <c r="B5" t="s">
        <v>4</v>
      </c>
      <c r="C5" s="8">
        <v>5</v>
      </c>
      <c r="D5" s="8">
        <v>160</v>
      </c>
      <c r="E5" s="7">
        <v>35</v>
      </c>
      <c r="F5" s="8">
        <v>0</v>
      </c>
      <c r="G5" s="8">
        <v>0</v>
      </c>
      <c r="H5" s="7">
        <v>15</v>
      </c>
      <c r="I5" s="8"/>
      <c r="J5">
        <f>(5*160)/35</f>
        <v>22.857142857142858</v>
      </c>
      <c r="K5">
        <f>0*0/15</f>
        <v>0</v>
      </c>
    </row>
    <row r="6" spans="1:11" x14ac:dyDescent="0.25">
      <c r="A6">
        <v>2018</v>
      </c>
      <c r="B6" t="s">
        <v>5</v>
      </c>
      <c r="C6" s="8">
        <v>5</v>
      </c>
      <c r="D6" s="8">
        <v>160</v>
      </c>
      <c r="E6" s="7">
        <v>35</v>
      </c>
      <c r="F6" s="8">
        <v>3</v>
      </c>
      <c r="G6" s="8">
        <v>80</v>
      </c>
      <c r="H6" s="7">
        <v>15</v>
      </c>
      <c r="J6">
        <f>(5*160)/35</f>
        <v>22.857142857142858</v>
      </c>
      <c r="K6">
        <f>3*80/15</f>
        <v>16</v>
      </c>
    </row>
    <row r="7" spans="1:11" x14ac:dyDescent="0.25">
      <c r="A7">
        <v>2018</v>
      </c>
      <c r="B7" t="s">
        <v>6</v>
      </c>
      <c r="C7" s="8">
        <v>5</v>
      </c>
      <c r="D7" s="8">
        <v>160</v>
      </c>
      <c r="E7" s="7">
        <v>35</v>
      </c>
      <c r="F7" s="8">
        <v>0</v>
      </c>
      <c r="G7" s="8">
        <v>0</v>
      </c>
      <c r="H7" s="7">
        <v>15</v>
      </c>
      <c r="J7">
        <f>(5*160)/35</f>
        <v>22.857142857142858</v>
      </c>
      <c r="K7">
        <f>0*0/15</f>
        <v>0</v>
      </c>
    </row>
    <row r="8" spans="1:11" x14ac:dyDescent="0.25">
      <c r="A8">
        <v>2018</v>
      </c>
      <c r="B8" t="s">
        <v>7</v>
      </c>
      <c r="C8" s="8">
        <v>6</v>
      </c>
      <c r="D8" s="8">
        <v>160</v>
      </c>
      <c r="E8" s="7">
        <v>35</v>
      </c>
      <c r="F8" s="8">
        <v>0</v>
      </c>
      <c r="G8" s="8">
        <v>0</v>
      </c>
      <c r="H8" s="7">
        <v>15</v>
      </c>
      <c r="J8">
        <f>6*160/35</f>
        <v>27.428571428571427</v>
      </c>
      <c r="K8">
        <f>0*0/15</f>
        <v>0</v>
      </c>
    </row>
    <row r="9" spans="1:11" x14ac:dyDescent="0.25">
      <c r="A9">
        <v>2018</v>
      </c>
      <c r="B9" t="s">
        <v>8</v>
      </c>
      <c r="C9" s="8">
        <v>5</v>
      </c>
      <c r="D9" s="8">
        <v>160</v>
      </c>
      <c r="E9" s="7">
        <v>35</v>
      </c>
      <c r="F9" s="8">
        <v>0</v>
      </c>
      <c r="G9" s="8">
        <v>0</v>
      </c>
      <c r="H9" s="7">
        <v>15</v>
      </c>
      <c r="J9">
        <f>5*160/35</f>
        <v>22.857142857142858</v>
      </c>
      <c r="K9">
        <f>0*0/15</f>
        <v>0</v>
      </c>
    </row>
    <row r="10" spans="1:11" x14ac:dyDescent="0.25">
      <c r="A10">
        <v>2018</v>
      </c>
      <c r="B10" t="s">
        <v>9</v>
      </c>
      <c r="C10" s="8">
        <v>3</v>
      </c>
      <c r="D10" s="8">
        <v>160</v>
      </c>
      <c r="E10" s="7">
        <v>35</v>
      </c>
      <c r="F10" s="8">
        <v>3</v>
      </c>
      <c r="G10" s="8">
        <v>80</v>
      </c>
      <c r="H10" s="7">
        <v>15</v>
      </c>
      <c r="J10">
        <f>3*160/35</f>
        <v>13.714285714285714</v>
      </c>
      <c r="K10">
        <f>3*80/15</f>
        <v>16</v>
      </c>
    </row>
    <row r="11" spans="1:11" x14ac:dyDescent="0.25">
      <c r="A11">
        <v>2018</v>
      </c>
      <c r="B11" t="s">
        <v>10</v>
      </c>
      <c r="C11" s="8">
        <v>5</v>
      </c>
      <c r="D11" s="8">
        <v>160</v>
      </c>
      <c r="E11" s="7">
        <v>35</v>
      </c>
      <c r="F11" s="8">
        <v>0</v>
      </c>
      <c r="G11" s="8">
        <v>0</v>
      </c>
      <c r="H11" s="7">
        <v>15</v>
      </c>
      <c r="J11">
        <f>5*160/35</f>
        <v>22.857142857142858</v>
      </c>
      <c r="K11">
        <v>0</v>
      </c>
    </row>
    <row r="12" spans="1:11" x14ac:dyDescent="0.25">
      <c r="A12">
        <v>2018</v>
      </c>
      <c r="B12" t="s">
        <v>11</v>
      </c>
      <c r="C12" s="8">
        <v>5</v>
      </c>
      <c r="D12" s="8">
        <v>160</v>
      </c>
      <c r="E12" s="7">
        <v>35</v>
      </c>
      <c r="F12" s="8">
        <v>0</v>
      </c>
      <c r="G12" s="8">
        <v>0</v>
      </c>
      <c r="H12" s="7">
        <v>15</v>
      </c>
      <c r="J12">
        <f>5*160/35</f>
        <v>22.857142857142858</v>
      </c>
      <c r="K12">
        <v>0</v>
      </c>
    </row>
    <row r="13" spans="1:11" x14ac:dyDescent="0.25">
      <c r="A13">
        <v>2018</v>
      </c>
      <c r="B13" t="s">
        <v>12</v>
      </c>
      <c r="C13" s="8">
        <v>5</v>
      </c>
      <c r="D13" s="8">
        <v>160</v>
      </c>
      <c r="E13" s="7">
        <v>35</v>
      </c>
      <c r="F13" s="8">
        <v>0</v>
      </c>
      <c r="G13" s="8">
        <v>0</v>
      </c>
      <c r="H13" s="7">
        <v>15</v>
      </c>
      <c r="J13">
        <f>5*160/35</f>
        <v>22.857142857142858</v>
      </c>
      <c r="K13">
        <v>0</v>
      </c>
    </row>
    <row r="14" spans="1:11" x14ac:dyDescent="0.25">
      <c r="A14">
        <v>2018</v>
      </c>
      <c r="B14" t="s">
        <v>13</v>
      </c>
      <c r="C14" s="8">
        <v>3</v>
      </c>
      <c r="D14" s="8">
        <v>160</v>
      </c>
      <c r="E14" s="7">
        <v>35</v>
      </c>
      <c r="F14" s="8">
        <v>2</v>
      </c>
      <c r="G14" s="8">
        <v>80</v>
      </c>
      <c r="H14" s="7">
        <v>15</v>
      </c>
      <c r="J14">
        <f>(3*160)/35</f>
        <v>13.714285714285714</v>
      </c>
      <c r="K14">
        <f>2*80/15</f>
        <v>10.666666666666666</v>
      </c>
    </row>
    <row r="15" spans="1:11" x14ac:dyDescent="0.25">
      <c r="A15">
        <v>2018</v>
      </c>
      <c r="B15" t="s">
        <v>14</v>
      </c>
      <c r="C15" s="8">
        <v>5</v>
      </c>
      <c r="D15" s="8">
        <v>160</v>
      </c>
      <c r="E15" s="7">
        <v>35</v>
      </c>
      <c r="F15" s="8">
        <v>0</v>
      </c>
      <c r="G15" s="8">
        <v>0</v>
      </c>
      <c r="H15" s="7">
        <v>15</v>
      </c>
      <c r="J15">
        <f>(5*160/35)</f>
        <v>22.857142857142858</v>
      </c>
      <c r="K15">
        <v>0</v>
      </c>
    </row>
    <row r="16" spans="1:11" x14ac:dyDescent="0.25">
      <c r="A16">
        <v>2018</v>
      </c>
      <c r="B16" t="s">
        <v>15</v>
      </c>
      <c r="C16" s="8">
        <v>4</v>
      </c>
      <c r="D16" s="8">
        <v>160</v>
      </c>
      <c r="E16" s="7">
        <v>35</v>
      </c>
      <c r="F16" s="8">
        <v>0</v>
      </c>
      <c r="G16" s="8">
        <v>0</v>
      </c>
      <c r="H16" s="7">
        <v>15</v>
      </c>
      <c r="J16">
        <f>4*160/35</f>
        <v>18.285714285714285</v>
      </c>
      <c r="K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opLeftCell="A2" workbookViewId="0">
      <selection activeCell="H19" sqref="H19"/>
    </sheetView>
  </sheetViews>
  <sheetFormatPr defaultRowHeight="15" x14ac:dyDescent="0.25"/>
  <cols>
    <col min="1" max="1" width="37" customWidth="1"/>
    <col min="14" max="14" width="9.7109375" customWidth="1"/>
    <col min="15" max="15" width="13" style="15" customWidth="1"/>
  </cols>
  <sheetData>
    <row r="1" spans="1:15" x14ac:dyDescent="0.25">
      <c r="A1" t="s">
        <v>61</v>
      </c>
    </row>
    <row r="3" spans="1:15" s="1" customFormat="1" ht="28.5" customHeight="1" x14ac:dyDescent="0.25">
      <c r="A3" s="4" t="s">
        <v>17</v>
      </c>
      <c r="B3" s="5" t="s">
        <v>18</v>
      </c>
      <c r="C3" s="5" t="s">
        <v>19</v>
      </c>
      <c r="D3" s="5" t="s">
        <v>6</v>
      </c>
      <c r="E3" s="5" t="s">
        <v>7</v>
      </c>
      <c r="F3" s="5" t="s">
        <v>20</v>
      </c>
      <c r="G3" s="5" t="s">
        <v>21</v>
      </c>
      <c r="H3" s="5" t="s">
        <v>10</v>
      </c>
      <c r="I3" s="5" t="s">
        <v>22</v>
      </c>
      <c r="J3" s="5" t="s">
        <v>36</v>
      </c>
      <c r="K3" s="5" t="s">
        <v>13</v>
      </c>
      <c r="L3" s="5" t="s">
        <v>14</v>
      </c>
      <c r="M3" s="5" t="s">
        <v>15</v>
      </c>
      <c r="N3" s="1" t="s">
        <v>67</v>
      </c>
      <c r="O3" s="16" t="s">
        <v>73</v>
      </c>
    </row>
    <row r="4" spans="1:15" x14ac:dyDescent="0.25">
      <c r="A4" t="s">
        <v>23</v>
      </c>
      <c r="B4">
        <v>1</v>
      </c>
      <c r="C4">
        <v>0</v>
      </c>
      <c r="D4">
        <v>0</v>
      </c>
      <c r="E4">
        <v>1</v>
      </c>
      <c r="F4">
        <v>1</v>
      </c>
      <c r="G4">
        <v>0</v>
      </c>
      <c r="H4">
        <v>0</v>
      </c>
      <c r="I4">
        <v>1</v>
      </c>
      <c r="J4">
        <v>1</v>
      </c>
      <c r="K4">
        <v>0</v>
      </c>
      <c r="L4">
        <v>1</v>
      </c>
      <c r="M4">
        <v>5</v>
      </c>
      <c r="N4">
        <v>11</v>
      </c>
      <c r="O4" s="26">
        <f>$N$4:N4</f>
        <v>11</v>
      </c>
    </row>
    <row r="5" spans="1:15" x14ac:dyDescent="0.25">
      <c r="A5" t="s">
        <v>24</v>
      </c>
      <c r="B5">
        <v>1</v>
      </c>
      <c r="C5">
        <v>0</v>
      </c>
      <c r="D5">
        <v>2</v>
      </c>
      <c r="E5">
        <v>3</v>
      </c>
      <c r="F5">
        <v>1</v>
      </c>
      <c r="G5">
        <v>3</v>
      </c>
      <c r="H5">
        <v>0</v>
      </c>
      <c r="I5">
        <v>1</v>
      </c>
      <c r="J5">
        <v>0</v>
      </c>
      <c r="K5">
        <v>0</v>
      </c>
      <c r="L5">
        <v>0</v>
      </c>
      <c r="M5">
        <v>2</v>
      </c>
      <c r="N5">
        <v>13</v>
      </c>
      <c r="O5" s="26">
        <v>24</v>
      </c>
    </row>
    <row r="6" spans="1:15" x14ac:dyDescent="0.25">
      <c r="A6" t="s">
        <v>32</v>
      </c>
      <c r="B6">
        <v>9</v>
      </c>
      <c r="C6">
        <v>5</v>
      </c>
      <c r="D6">
        <v>9</v>
      </c>
      <c r="E6">
        <v>7</v>
      </c>
      <c r="F6">
        <v>8</v>
      </c>
      <c r="G6">
        <v>5</v>
      </c>
      <c r="H6">
        <v>4</v>
      </c>
      <c r="I6">
        <v>5</v>
      </c>
      <c r="J6">
        <v>6</v>
      </c>
      <c r="K6">
        <v>5</v>
      </c>
      <c r="L6">
        <v>8</v>
      </c>
      <c r="M6">
        <v>12</v>
      </c>
      <c r="N6">
        <v>83</v>
      </c>
      <c r="O6" s="26">
        <v>107</v>
      </c>
    </row>
    <row r="7" spans="1:15" x14ac:dyDescent="0.25">
      <c r="A7" t="s">
        <v>26</v>
      </c>
      <c r="B7">
        <v>15</v>
      </c>
      <c r="C7">
        <v>11</v>
      </c>
      <c r="D7">
        <v>16</v>
      </c>
      <c r="E7">
        <v>8</v>
      </c>
      <c r="F7">
        <v>9</v>
      </c>
      <c r="G7">
        <v>7</v>
      </c>
      <c r="H7">
        <v>4</v>
      </c>
      <c r="I7">
        <v>2</v>
      </c>
      <c r="J7">
        <v>1</v>
      </c>
      <c r="K7">
        <v>18</v>
      </c>
      <c r="L7">
        <v>16</v>
      </c>
      <c r="M7">
        <v>18</v>
      </c>
      <c r="N7">
        <v>125</v>
      </c>
      <c r="O7" s="26">
        <v>232</v>
      </c>
    </row>
    <row r="8" spans="1:15" x14ac:dyDescent="0.25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2</v>
      </c>
      <c r="O8" s="26">
        <v>234</v>
      </c>
    </row>
    <row r="9" spans="1:15" x14ac:dyDescent="0.25">
      <c r="A9" t="s">
        <v>28</v>
      </c>
      <c r="B9">
        <v>1</v>
      </c>
      <c r="C9">
        <v>0</v>
      </c>
      <c r="D9">
        <v>0</v>
      </c>
      <c r="E9">
        <v>1</v>
      </c>
      <c r="F9">
        <v>4</v>
      </c>
      <c r="G9">
        <v>2</v>
      </c>
      <c r="H9">
        <v>2</v>
      </c>
      <c r="I9">
        <v>2</v>
      </c>
      <c r="J9">
        <v>4</v>
      </c>
      <c r="K9">
        <v>2</v>
      </c>
      <c r="L9">
        <v>0</v>
      </c>
      <c r="M9">
        <v>0</v>
      </c>
      <c r="N9">
        <v>18</v>
      </c>
      <c r="O9" s="26">
        <v>252</v>
      </c>
    </row>
    <row r="10" spans="1:15" x14ac:dyDescent="0.25">
      <c r="A10" t="s">
        <v>29</v>
      </c>
      <c r="B10">
        <v>0</v>
      </c>
      <c r="C10">
        <v>1</v>
      </c>
      <c r="D10">
        <v>3</v>
      </c>
      <c r="E10">
        <v>0</v>
      </c>
      <c r="F10">
        <v>4</v>
      </c>
      <c r="G10">
        <v>1</v>
      </c>
      <c r="H10">
        <v>1</v>
      </c>
      <c r="I10">
        <v>0</v>
      </c>
      <c r="J10">
        <v>3</v>
      </c>
      <c r="K10">
        <v>4</v>
      </c>
      <c r="L10">
        <v>2</v>
      </c>
      <c r="M10">
        <v>0</v>
      </c>
      <c r="N10">
        <v>19</v>
      </c>
      <c r="O10" s="26">
        <v>271</v>
      </c>
    </row>
    <row r="11" spans="1:15" x14ac:dyDescent="0.25">
      <c r="A11" t="s">
        <v>30</v>
      </c>
      <c r="B11">
        <v>1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5</v>
      </c>
      <c r="M11">
        <v>8</v>
      </c>
      <c r="N11">
        <v>18</v>
      </c>
      <c r="O11" s="26">
        <v>289</v>
      </c>
    </row>
    <row r="12" spans="1:15" ht="30" x14ac:dyDescent="0.25">
      <c r="A12" s="6" t="s">
        <v>31</v>
      </c>
      <c r="B12">
        <v>2</v>
      </c>
      <c r="C12">
        <v>0</v>
      </c>
      <c r="D12">
        <v>0</v>
      </c>
      <c r="E12">
        <v>1</v>
      </c>
      <c r="F12">
        <v>0</v>
      </c>
      <c r="G12">
        <v>2</v>
      </c>
      <c r="H12">
        <v>0</v>
      </c>
      <c r="I12">
        <v>3</v>
      </c>
      <c r="J12">
        <v>1</v>
      </c>
      <c r="K12">
        <v>0</v>
      </c>
      <c r="L12">
        <v>0</v>
      </c>
      <c r="M12">
        <v>2</v>
      </c>
      <c r="N12">
        <v>9</v>
      </c>
      <c r="O12" s="26">
        <v>298</v>
      </c>
    </row>
    <row r="13" spans="1:15" ht="30" x14ac:dyDescent="0.25">
      <c r="A13" s="6" t="s">
        <v>33</v>
      </c>
      <c r="B13">
        <v>10</v>
      </c>
      <c r="C13">
        <v>12</v>
      </c>
      <c r="D13">
        <v>7</v>
      </c>
      <c r="E13">
        <v>7</v>
      </c>
      <c r="F13">
        <v>7</v>
      </c>
      <c r="G13">
        <v>5</v>
      </c>
      <c r="H13">
        <v>10</v>
      </c>
      <c r="I13">
        <v>11</v>
      </c>
      <c r="J13">
        <v>4</v>
      </c>
      <c r="K13">
        <v>8</v>
      </c>
      <c r="L13">
        <v>9</v>
      </c>
      <c r="M13">
        <v>12</v>
      </c>
      <c r="N13">
        <v>102</v>
      </c>
      <c r="O13" s="26">
        <v>400</v>
      </c>
    </row>
    <row r="14" spans="1:15" x14ac:dyDescent="0.25">
      <c r="A14" t="s">
        <v>25</v>
      </c>
      <c r="B14">
        <v>3</v>
      </c>
      <c r="C14">
        <v>1</v>
      </c>
      <c r="D14">
        <v>0</v>
      </c>
      <c r="E14">
        <v>3</v>
      </c>
      <c r="F14">
        <v>1</v>
      </c>
      <c r="G14">
        <v>4</v>
      </c>
      <c r="H14">
        <v>1</v>
      </c>
      <c r="I14">
        <v>1</v>
      </c>
      <c r="J14">
        <v>1</v>
      </c>
      <c r="K14">
        <v>0</v>
      </c>
      <c r="L14">
        <v>1</v>
      </c>
      <c r="M14">
        <v>2</v>
      </c>
      <c r="N14">
        <v>18</v>
      </c>
      <c r="O14" s="26">
        <v>418</v>
      </c>
    </row>
    <row r="15" spans="1:15" x14ac:dyDescent="0.25">
      <c r="A15" t="s">
        <v>34</v>
      </c>
      <c r="B15">
        <v>1</v>
      </c>
      <c r="C15">
        <v>0</v>
      </c>
      <c r="D15">
        <v>0</v>
      </c>
      <c r="E15">
        <v>1</v>
      </c>
      <c r="F15">
        <v>0</v>
      </c>
      <c r="G15">
        <v>1</v>
      </c>
      <c r="H15">
        <v>0</v>
      </c>
      <c r="I15">
        <v>1</v>
      </c>
      <c r="J15">
        <v>2</v>
      </c>
      <c r="K15">
        <v>0</v>
      </c>
      <c r="L15">
        <v>0</v>
      </c>
      <c r="M15">
        <v>1</v>
      </c>
      <c r="N15">
        <v>7</v>
      </c>
      <c r="O15" s="26">
        <v>425</v>
      </c>
    </row>
    <row r="16" spans="1:15" x14ac:dyDescent="0.25">
      <c r="A16" t="s">
        <v>35</v>
      </c>
      <c r="B16">
        <v>1</v>
      </c>
      <c r="C16">
        <v>0</v>
      </c>
      <c r="D16">
        <v>1</v>
      </c>
      <c r="E16">
        <v>0</v>
      </c>
      <c r="F16">
        <v>1</v>
      </c>
      <c r="G16">
        <v>0</v>
      </c>
      <c r="H16">
        <v>0</v>
      </c>
      <c r="I16">
        <v>0</v>
      </c>
      <c r="J16">
        <v>1</v>
      </c>
      <c r="K16">
        <v>1</v>
      </c>
      <c r="L16">
        <v>0</v>
      </c>
      <c r="M16">
        <v>0</v>
      </c>
      <c r="N16">
        <v>5</v>
      </c>
      <c r="O16" s="26">
        <v>430</v>
      </c>
    </row>
    <row r="17" spans="15:15" x14ac:dyDescent="0.25">
      <c r="O17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24" workbookViewId="0">
      <selection activeCell="F20" sqref="F20"/>
    </sheetView>
  </sheetViews>
  <sheetFormatPr defaultRowHeight="15" x14ac:dyDescent="0.25"/>
  <cols>
    <col min="1" max="1" width="24.140625" customWidth="1"/>
    <col min="2" max="2" width="17" customWidth="1"/>
    <col min="3" max="3" width="16.7109375" customWidth="1"/>
    <col min="4" max="4" width="18.28515625" customWidth="1"/>
  </cols>
  <sheetData>
    <row r="1" spans="1:6" x14ac:dyDescent="0.25">
      <c r="A1" s="1" t="s">
        <v>42</v>
      </c>
    </row>
    <row r="3" spans="1:6" s="1" customFormat="1" ht="45" x14ac:dyDescent="0.25">
      <c r="A3" s="11" t="s">
        <v>39</v>
      </c>
      <c r="B3" s="11" t="s">
        <v>40</v>
      </c>
      <c r="C3" s="11" t="s">
        <v>41</v>
      </c>
      <c r="D3" s="17" t="s">
        <v>54</v>
      </c>
      <c r="E3" s="21"/>
    </row>
    <row r="4" spans="1:6" x14ac:dyDescent="0.25">
      <c r="A4" t="s">
        <v>43</v>
      </c>
      <c r="B4">
        <v>2</v>
      </c>
      <c r="C4">
        <v>6</v>
      </c>
      <c r="D4">
        <v>12</v>
      </c>
    </row>
    <row r="5" spans="1:6" x14ac:dyDescent="0.25">
      <c r="A5" t="s">
        <v>44</v>
      </c>
      <c r="B5">
        <v>11</v>
      </c>
      <c r="C5">
        <v>7</v>
      </c>
      <c r="D5">
        <v>5</v>
      </c>
    </row>
    <row r="6" spans="1:6" x14ac:dyDescent="0.25">
      <c r="A6" t="s">
        <v>45</v>
      </c>
      <c r="B6">
        <v>8</v>
      </c>
      <c r="C6">
        <v>7</v>
      </c>
      <c r="D6">
        <v>8</v>
      </c>
    </row>
    <row r="7" spans="1:6" x14ac:dyDescent="0.25">
      <c r="A7" t="s">
        <v>46</v>
      </c>
      <c r="B7">
        <v>8</v>
      </c>
      <c r="C7">
        <v>6</v>
      </c>
      <c r="D7">
        <v>6</v>
      </c>
    </row>
    <row r="8" spans="1:6" x14ac:dyDescent="0.25">
      <c r="A8" t="s">
        <v>47</v>
      </c>
      <c r="B8">
        <v>6</v>
      </c>
      <c r="C8">
        <v>10</v>
      </c>
      <c r="D8">
        <v>4</v>
      </c>
    </row>
    <row r="9" spans="1:6" x14ac:dyDescent="0.25">
      <c r="A9" t="s">
        <v>48</v>
      </c>
      <c r="B9">
        <v>1</v>
      </c>
      <c r="C9">
        <v>12</v>
      </c>
      <c r="D9">
        <v>12</v>
      </c>
    </row>
    <row r="10" spans="1:6" x14ac:dyDescent="0.25">
      <c r="A10" t="s">
        <v>49</v>
      </c>
      <c r="B10">
        <v>9</v>
      </c>
      <c r="C10">
        <v>8</v>
      </c>
      <c r="D10">
        <v>14</v>
      </c>
    </row>
    <row r="11" spans="1:6" x14ac:dyDescent="0.25">
      <c r="A11" t="s">
        <v>50</v>
      </c>
      <c r="B11">
        <v>3</v>
      </c>
      <c r="C11">
        <v>8</v>
      </c>
      <c r="D11">
        <v>8</v>
      </c>
    </row>
    <row r="12" spans="1:6" x14ac:dyDescent="0.25">
      <c r="A12" t="s">
        <v>51</v>
      </c>
      <c r="B12">
        <v>5</v>
      </c>
      <c r="C12">
        <v>3</v>
      </c>
      <c r="D12">
        <v>6</v>
      </c>
    </row>
    <row r="13" spans="1:6" x14ac:dyDescent="0.25">
      <c r="A13" t="s">
        <v>52</v>
      </c>
      <c r="B13">
        <v>2</v>
      </c>
      <c r="C13">
        <v>7</v>
      </c>
      <c r="D13">
        <v>15</v>
      </c>
    </row>
    <row r="14" spans="1:6" ht="15.75" thickBot="1" x14ac:dyDescent="0.3">
      <c r="C14" s="1" t="s">
        <v>68</v>
      </c>
      <c r="D14">
        <f>D4+D5+D6+D7+D8+D9+D10+D11+D12+D13</f>
        <v>90</v>
      </c>
    </row>
    <row r="15" spans="1:6" ht="30.75" thickBot="1" x14ac:dyDescent="0.3">
      <c r="A15" s="18" t="s">
        <v>53</v>
      </c>
      <c r="B15" s="19">
        <v>8</v>
      </c>
      <c r="C15" s="20">
        <v>14</v>
      </c>
      <c r="E15" s="1" t="s">
        <v>74</v>
      </c>
      <c r="F15" s="1" t="s">
        <v>75</v>
      </c>
    </row>
    <row r="16" spans="1:6" x14ac:dyDescent="0.25">
      <c r="A16" s="12" t="s">
        <v>63</v>
      </c>
      <c r="B16" s="12"/>
    </row>
    <row r="17" spans="1:6" x14ac:dyDescent="0.25">
      <c r="A17" t="s">
        <v>55</v>
      </c>
      <c r="B17">
        <v>5</v>
      </c>
      <c r="C17">
        <v>8</v>
      </c>
      <c r="E17">
        <f>B17*D5/90</f>
        <v>0.27777777777777779</v>
      </c>
      <c r="F17">
        <f>C17*C15/D14</f>
        <v>1.2444444444444445</v>
      </c>
    </row>
    <row r="18" spans="1:6" x14ac:dyDescent="0.25">
      <c r="A18" t="s">
        <v>56</v>
      </c>
      <c r="B18">
        <v>1</v>
      </c>
      <c r="C18">
        <v>4</v>
      </c>
      <c r="E18">
        <f>B18*D8/D14</f>
        <v>4.4444444444444446E-2</v>
      </c>
      <c r="F18">
        <f>C18*D7/90</f>
        <v>0.26666666666666666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F5602746-A1AE-4898-959F-F406450091C2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884D96BC-67CC-457B-AB43-07CBC842BF09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Unit Sales</vt:lpstr>
      <vt:lpstr>Labor Data</vt:lpstr>
      <vt:lpstr>Quality Data</vt:lpstr>
      <vt:lpstr>Location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Charla Fraley</dc:creator>
  <cp:lastModifiedBy>vinny</cp:lastModifiedBy>
  <dcterms:created xsi:type="dcterms:W3CDTF">2017-02-08T17:36:31Z</dcterms:created>
  <dcterms:modified xsi:type="dcterms:W3CDTF">2019-07-09T21:05:22Z</dcterms:modified>
</cp:coreProperties>
</file>